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6" i="1" l="1"/>
  <c r="E3" i="1"/>
  <c r="E9" i="1" s="1"/>
  <c r="E5" i="1" l="1"/>
  <c r="B13" i="1" l="1"/>
  <c r="E16" i="1"/>
  <c r="E15" i="1"/>
  <c r="E7" i="1"/>
  <c r="E14" i="1"/>
  <c r="E17" i="1" l="1"/>
  <c r="E8" i="1"/>
  <c r="E12" i="1"/>
  <c r="B8" i="1"/>
  <c r="E4" i="1"/>
  <c r="B24" i="1" l="1"/>
  <c r="B18" i="1"/>
  <c r="E13" i="1"/>
  <c r="B12" i="1"/>
  <c r="E18" i="1"/>
  <c r="E23" i="1" l="1"/>
</calcChain>
</file>

<file path=xl/sharedStrings.xml><?xml version="1.0" encoding="utf-8"?>
<sst xmlns="http://schemas.openxmlformats.org/spreadsheetml/2006/main" count="36" uniqueCount="21">
  <si>
    <r>
      <t>Θερμοκρασία Στεγνού Βολβού, T (</t>
    </r>
    <r>
      <rPr>
        <sz val="11"/>
        <color theme="1"/>
        <rFont val="Calibri"/>
        <family val="2"/>
        <charset val="161"/>
      </rPr>
      <t>°</t>
    </r>
    <r>
      <rPr>
        <sz val="11"/>
        <color theme="1"/>
        <rFont val="Calibri"/>
        <family val="2"/>
      </rPr>
      <t>C)</t>
    </r>
  </si>
  <si>
    <t>Σχετική Υγρασία, RH (%)</t>
  </si>
  <si>
    <t>Πίεση Μίγματος, p (kPa)</t>
  </si>
  <si>
    <t>Ενθαλπία Ξηρού Αέρα, hα (kJ/kg*C)</t>
  </si>
  <si>
    <t>Ενθαλπία Υδρατμού, hυ (kJ/kg*C)</t>
  </si>
  <si>
    <t>Πίεση Κορεσμού (πίνακας), pg (kPa)</t>
  </si>
  <si>
    <t>Μερική Πίεση Υδρατμού, pυ (kPa)</t>
  </si>
  <si>
    <t>Λόγος Υγρασίας, ω (kg/kg)</t>
  </si>
  <si>
    <t>Ενθαλπία Μίγματος, hm (kJ/kg*C)</t>
  </si>
  <si>
    <t>Ειδικός Όγκος υ (kg/m3)</t>
  </si>
  <si>
    <t>Μερική Πίεση Ξηρού Αέρα, pα (kPa)</t>
  </si>
  <si>
    <t>Ειδικός Όγκος υ=υα (kg/m3)</t>
  </si>
  <si>
    <t>Παροχή Αέρα, mα (kg/s)</t>
  </si>
  <si>
    <t>Ογκομετρική Παροχή, V (m3/s)</t>
  </si>
  <si>
    <t>Παροχή Θερμότητας, Q (W)</t>
  </si>
  <si>
    <t>Ενθαλπία Νερού-Ατμού hs (kJ/kg)</t>
  </si>
  <si>
    <r>
      <t>Θερμοκρασία Στεγνού Βολβού, T (</t>
    </r>
    <r>
      <rPr>
        <sz val="11"/>
        <color rgb="FF0070C0"/>
        <rFont val="Calibri"/>
        <family val="2"/>
      </rPr>
      <t>°C)</t>
    </r>
  </si>
  <si>
    <t>ΑΡΧΙΚΕΣ ΣΥΝΘΗΚΕΣ</t>
  </si>
  <si>
    <t>ΔΙΕΡΓΑΣΙΑ ΥΓΡΑΝΣΗΣ</t>
  </si>
  <si>
    <t>ΔΙΕΡΓΑΣΙΑ ΘΕΡΜΑΝΣΗΣ</t>
  </si>
  <si>
    <t>Παροχή Νερού, ms (g/s)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</si>
</sst>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"/>
    <numFmt numFmtId="165" formatCode="0.00000"/>
    <numFmt numFmtId="166" formatCode="0.000"/>
    <numFmt numFmtId="167" formatCode="0.00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</font>
    <font>
      <sz val="11"/>
      <color theme="1"/>
      <name val="Calibri"/>
      <family val="2"/>
    </font>
    <font>
      <b/>
      <sz val="12"/>
      <color theme="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sz val="11"/>
      <color rgb="FF0070C0"/>
      <name val="Calibri"/>
      <family val="2"/>
      <scheme val="minor"/>
    </font>
    <font>
      <sz val="11"/>
      <color rgb="FF0070C0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164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0" fillId="0" borderId="1" xfId="0" applyBorder="1"/>
    <xf numFmtId="165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right"/>
    </xf>
    <xf numFmtId="167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right"/>
    </xf>
    <xf numFmtId="0" fontId="4" fillId="0" borderId="4" xfId="0" applyFont="1" applyBorder="1" applyAlignment="1">
      <alignment horizontal="right"/>
    </xf>
    <xf numFmtId="2" fontId="4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1</xdr:row>
      <xdr:rowOff>152400</xdr:rowOff>
    </xdr:from>
    <xdr:to>
      <xdr:col>8</xdr:col>
      <xdr:colOff>314325</xdr:colOff>
      <xdr:row>21</xdr:row>
      <xdr:rowOff>66675</xdr:rowOff>
    </xdr:to>
    <xdr:sp macro="" textlink="">
      <xdr:nvSpPr>
        <xdr:cNvPr id="10" name="TextBox 9"/>
        <xdr:cNvSpPr txBox="1"/>
      </xdr:nvSpPr>
      <xdr:spPr>
        <a:xfrm>
          <a:off x="6667500" y="361950"/>
          <a:ext cx="2867025" cy="3781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US" sz="1100" baseline="0"/>
        </a:p>
        <a:p>
          <a:r>
            <a:rPr lang="en-US" sz="1100" baseline="0"/>
            <a:t>Σχετική υγρασία</a:t>
          </a:r>
        </a:p>
        <a:p>
          <a:endParaRPr lang="en-US" sz="1100" baseline="0"/>
        </a:p>
        <a:p>
          <a:endParaRPr lang="en-US" sz="1100" baseline="0"/>
        </a:p>
        <a:p>
          <a:r>
            <a:rPr lang="en-US" sz="1100" baseline="0"/>
            <a:t>Μερική πίεση ξερού αέρα</a:t>
          </a:r>
        </a:p>
        <a:p>
          <a:endParaRPr lang="en-US" sz="1100" baseline="0"/>
        </a:p>
        <a:p>
          <a:endParaRPr lang="en-US" sz="1100" baseline="0"/>
        </a:p>
        <a:p>
          <a:r>
            <a:rPr lang="en-US" sz="1100" baseline="0"/>
            <a:t>Λόγος υγρασίας</a:t>
          </a:r>
        </a:p>
        <a:p>
          <a:endParaRPr lang="en-US" sz="1100" baseline="0"/>
        </a:p>
        <a:p>
          <a:endParaRPr lang="en-US" sz="1100" baseline="0"/>
        </a:p>
        <a:p>
          <a:r>
            <a:rPr lang="en-US" sz="1100" baseline="0"/>
            <a:t>Ενθαλπία ξηρού αέρα</a:t>
          </a:r>
        </a:p>
        <a:p>
          <a:endParaRPr lang="en-US" sz="1100" baseline="0"/>
        </a:p>
        <a:p>
          <a:endParaRPr lang="en-US" sz="1100" baseline="0"/>
        </a:p>
        <a:p>
          <a:r>
            <a:rPr lang="en-US" sz="1100" baseline="0"/>
            <a:t>Ενθαλπία υδρατμού</a:t>
          </a:r>
        </a:p>
        <a:p>
          <a:endParaRPr lang="en-US" sz="1100" baseline="0"/>
        </a:p>
        <a:p>
          <a:endParaRPr lang="en-US" sz="1100" baseline="0"/>
        </a:p>
        <a:p>
          <a:r>
            <a:rPr lang="en-US" sz="1100" baseline="0"/>
            <a:t>Ενθαλπία μίγματος</a:t>
          </a:r>
        </a:p>
        <a:p>
          <a:endParaRPr lang="en-US" sz="1100" baseline="0"/>
        </a:p>
        <a:p>
          <a:endParaRPr lang="en-US" sz="1100" baseline="0"/>
        </a:p>
        <a:p>
          <a:r>
            <a:rPr lang="en-US" sz="1100" baseline="0"/>
            <a:t>Ειδικός όγκος</a:t>
          </a:r>
          <a:endParaRPr lang="el-GR" sz="1100"/>
        </a:p>
      </xdr:txBody>
    </xdr:sp>
    <xdr:clientData/>
  </xdr:twoCellAnchor>
  <xdr:oneCellAnchor>
    <xdr:from>
      <xdr:col>6</xdr:col>
      <xdr:colOff>819150</xdr:colOff>
      <xdr:row>2</xdr:row>
      <xdr:rowOff>123825</xdr:rowOff>
    </xdr:from>
    <xdr:ext cx="680269" cy="32342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7829550" y="523875"/>
              <a:ext cx="680269" cy="3234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𝑅𝐻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𝑝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𝑔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𝑝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𝜐</m:t>
                            </m:r>
                          </m:sub>
                        </m:sSub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l-GR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829550" y="523875"/>
              <a:ext cx="680269" cy="32342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𝑅𝐻=  𝑝_𝑔/𝑝_𝜐   </a:t>
              </a:r>
              <a:endParaRPr lang="el-GR" sz="1100"/>
            </a:p>
          </xdr:txBody>
        </xdr:sp>
      </mc:Fallback>
    </mc:AlternateContent>
    <xdr:clientData/>
  </xdr:oneCellAnchor>
  <xdr:oneCellAnchor>
    <xdr:from>
      <xdr:col>6</xdr:col>
      <xdr:colOff>1419225</xdr:colOff>
      <xdr:row>5</xdr:row>
      <xdr:rowOff>114300</xdr:rowOff>
    </xdr:from>
    <xdr:ext cx="75482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8429625" y="1085850"/>
              <a:ext cx="75482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l-G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𝛼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𝑝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−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𝑝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𝜐</m:t>
                        </m:r>
                      </m:sub>
                    </m:sSub>
                  </m:oMath>
                </m:oMathPara>
              </a14:m>
              <a:endParaRPr lang="el-GR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8429625" y="1085850"/>
              <a:ext cx="75482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𝑝</a:t>
              </a:r>
              <a:r>
                <a:rPr lang="el-GR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 panose="02040503050406030204" pitchFamily="18" charset="0"/>
                </a:rPr>
                <a:t>𝛼=𝑝−𝑝_𝜐</a:t>
              </a:r>
              <a:endParaRPr lang="el-GR" sz="1100"/>
            </a:p>
          </xdr:txBody>
        </xdr:sp>
      </mc:Fallback>
    </mc:AlternateContent>
    <xdr:clientData/>
  </xdr:oneCellAnchor>
  <xdr:oneCellAnchor>
    <xdr:from>
      <xdr:col>6</xdr:col>
      <xdr:colOff>47625</xdr:colOff>
      <xdr:row>5</xdr:row>
      <xdr:rowOff>0</xdr:rowOff>
    </xdr:from>
    <xdr:ext cx="65" cy="172227"/>
    <xdr:sp macro="" textlink="">
      <xdr:nvSpPr>
        <xdr:cNvPr id="4" name="TextBox 3"/>
        <xdr:cNvSpPr txBox="1"/>
      </xdr:nvSpPr>
      <xdr:spPr>
        <a:xfrm>
          <a:off x="7058025" y="97155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l-GR" sz="1100"/>
        </a:p>
      </xdr:txBody>
    </xdr:sp>
    <xdr:clientData/>
  </xdr:oneCellAnchor>
  <xdr:oneCellAnchor>
    <xdr:from>
      <xdr:col>6</xdr:col>
      <xdr:colOff>828675</xdr:colOff>
      <xdr:row>8</xdr:row>
      <xdr:rowOff>9525</xdr:rowOff>
    </xdr:from>
    <xdr:ext cx="867545" cy="31848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7839075" y="1552575"/>
              <a:ext cx="867545" cy="3184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𝜔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=0.622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𝑝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𝜐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𝑝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𝛼</m:t>
                            </m:r>
                          </m:sub>
                        </m:sSub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l-GR" sz="1100"/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7839075" y="1552575"/>
              <a:ext cx="867545" cy="31848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𝜔=0.622 𝑝_𝜐/𝑝_𝛼   </a:t>
              </a:r>
              <a:endParaRPr lang="el-GR" sz="1100"/>
            </a:p>
          </xdr:txBody>
        </xdr:sp>
      </mc:Fallback>
    </mc:AlternateContent>
    <xdr:clientData/>
  </xdr:oneCellAnchor>
  <xdr:oneCellAnchor>
    <xdr:from>
      <xdr:col>6</xdr:col>
      <xdr:colOff>1171575</xdr:colOff>
      <xdr:row>10</xdr:row>
      <xdr:rowOff>152400</xdr:rowOff>
    </xdr:from>
    <xdr:ext cx="712053" cy="18261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/>
            <xdr:cNvSpPr txBox="1"/>
          </xdr:nvSpPr>
          <xdr:spPr>
            <a:xfrm>
              <a:off x="8181975" y="2105025"/>
              <a:ext cx="712053" cy="1826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l-G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h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𝛼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 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𝑝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𝛼</m:t>
                        </m:r>
                      </m:sub>
                    </m:sSub>
                    <m:r>
                      <m:rPr>
                        <m:sty m:val="p"/>
                      </m:rPr>
                      <a:rPr lang="en-US" sz="1100" b="0" i="0">
                        <a:latin typeface="Cambria Math" panose="02040503050406030204" pitchFamily="18" charset="0"/>
                      </a:rPr>
                      <m:t>Τ</m:t>
                    </m:r>
                  </m:oMath>
                </m:oMathPara>
              </a14:m>
              <a:endParaRPr lang="el-GR" sz="1100"/>
            </a:p>
          </xdr:txBody>
        </xdr:sp>
      </mc:Choice>
      <mc:Fallback xmlns="">
        <xdr:sp macro="" textlink="">
          <xdr:nvSpPr>
            <xdr:cNvPr id="6" name="TextBox 5"/>
            <xdr:cNvSpPr txBox="1"/>
          </xdr:nvSpPr>
          <xdr:spPr>
            <a:xfrm>
              <a:off x="8181975" y="2105025"/>
              <a:ext cx="712053" cy="18261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ℎ</a:t>
              </a:r>
              <a:r>
                <a:rPr lang="el-GR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 panose="02040503050406030204" pitchFamily="18" charset="0"/>
                </a:rPr>
                <a:t>𝛼= 𝑐_(𝑝,𝛼) Τ</a:t>
              </a:r>
              <a:endParaRPr lang="el-GR" sz="1100"/>
            </a:p>
          </xdr:txBody>
        </xdr:sp>
      </mc:Fallback>
    </mc:AlternateContent>
    <xdr:clientData/>
  </xdr:oneCellAnchor>
  <xdr:oneCellAnchor>
    <xdr:from>
      <xdr:col>6</xdr:col>
      <xdr:colOff>1076325</xdr:colOff>
      <xdr:row>13</xdr:row>
      <xdr:rowOff>95250</xdr:rowOff>
    </xdr:from>
    <xdr:ext cx="1256177" cy="1831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/>
            <xdr:cNvSpPr txBox="1"/>
          </xdr:nvSpPr>
          <xdr:spPr>
            <a:xfrm>
              <a:off x="8086725" y="2619375"/>
              <a:ext cx="1256177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l-G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h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𝜐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𝑝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,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𝜐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𝑇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Δh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𝜐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,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𝑟𝑒𝑓</m:t>
                        </m:r>
                      </m:sub>
                    </m:sSub>
                  </m:oMath>
                </m:oMathPara>
              </a14:m>
              <a:endParaRPr lang="el-GR" sz="1100"/>
            </a:p>
          </xdr:txBody>
        </xdr:sp>
      </mc:Choice>
      <mc:Fallback xmlns="">
        <xdr:sp macro="" textlink="">
          <xdr:nvSpPr>
            <xdr:cNvPr id="7" name="TextBox 6"/>
            <xdr:cNvSpPr txBox="1"/>
          </xdr:nvSpPr>
          <xdr:spPr>
            <a:xfrm>
              <a:off x="8086725" y="2619375"/>
              <a:ext cx="1256177" cy="1831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ℎ</a:t>
              </a:r>
              <a:r>
                <a:rPr lang="el-GR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 panose="02040503050406030204" pitchFamily="18" charset="0"/>
                </a:rPr>
                <a:t>𝜐=𝑐_(𝑝,𝜐) 𝑇+〖Δh〗_(𝜐, 𝑟𝑒𝑓)</a:t>
              </a:r>
              <a:endParaRPr lang="el-GR" sz="1100"/>
            </a:p>
          </xdr:txBody>
        </xdr:sp>
      </mc:Fallback>
    </mc:AlternateContent>
    <xdr:clientData/>
  </xdr:oneCellAnchor>
  <xdr:oneCellAnchor>
    <xdr:from>
      <xdr:col>6</xdr:col>
      <xdr:colOff>1047750</xdr:colOff>
      <xdr:row>16</xdr:row>
      <xdr:rowOff>28575</xdr:rowOff>
    </xdr:from>
    <xdr:ext cx="866648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/>
            <xdr:cNvSpPr txBox="1"/>
          </xdr:nvSpPr>
          <xdr:spPr>
            <a:xfrm>
              <a:off x="8058150" y="3124200"/>
              <a:ext cx="86664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l-GR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h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𝑚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h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𝛼</m:t>
                        </m:r>
                      </m:sub>
                    </m:sSub>
                    <m:r>
                      <a:rPr lang="en-US" sz="1100" b="0" i="1">
                        <a:latin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h</m:t>
                        </m:r>
                      </m:e>
                      <m:sub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𝜐</m:t>
                        </m:r>
                      </m:sub>
                    </m:sSub>
                  </m:oMath>
                </m:oMathPara>
              </a14:m>
              <a:endParaRPr lang="el-GR" sz="1100"/>
            </a:p>
          </xdr:txBody>
        </xdr:sp>
      </mc:Choice>
      <mc:Fallback xmlns="">
        <xdr:sp macro="" textlink="">
          <xdr:nvSpPr>
            <xdr:cNvPr id="8" name="TextBox 7"/>
            <xdr:cNvSpPr txBox="1"/>
          </xdr:nvSpPr>
          <xdr:spPr>
            <a:xfrm>
              <a:off x="8058150" y="3124200"/>
              <a:ext cx="866648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ℎ</a:t>
              </a:r>
              <a:r>
                <a:rPr lang="el-GR" sz="1100" b="0" i="0">
                  <a:latin typeface="Cambria Math" panose="02040503050406030204" pitchFamily="18" charset="0"/>
                </a:rPr>
                <a:t>_</a:t>
              </a:r>
              <a:r>
                <a:rPr lang="en-US" sz="1100" b="0" i="0">
                  <a:latin typeface="Cambria Math" panose="02040503050406030204" pitchFamily="18" charset="0"/>
                </a:rPr>
                <a:t>𝑚=ℎ_𝛼+ℎ_𝜐</a:t>
              </a:r>
              <a:endParaRPr lang="el-GR" sz="1100"/>
            </a:p>
          </xdr:txBody>
        </xdr:sp>
      </mc:Fallback>
    </mc:AlternateContent>
    <xdr:clientData/>
  </xdr:oneCellAnchor>
  <xdr:oneCellAnchor>
    <xdr:from>
      <xdr:col>6</xdr:col>
      <xdr:colOff>704850</xdr:colOff>
      <xdr:row>18</xdr:row>
      <xdr:rowOff>57150</xdr:rowOff>
    </xdr:from>
    <xdr:ext cx="647164" cy="36804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/>
            <xdr:cNvSpPr txBox="1"/>
          </xdr:nvSpPr>
          <xdr:spPr>
            <a:xfrm>
              <a:off x="7715250" y="3543300"/>
              <a:ext cx="647164" cy="3680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𝜐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acc>
                          <m:accPr>
                            <m:chr m:val="̅"/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</m:e>
                        </m:acc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𝑇</m:t>
                        </m:r>
                      </m:num>
                      <m:den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m:rPr>
                                <m:sty m:val="p"/>
                              </m:rPr>
                              <a:rPr lang="en-US" sz="1100" b="0" i="0">
                                <a:latin typeface="Cambria Math" panose="02040503050406030204" pitchFamily="18" charset="0"/>
                              </a:rPr>
                              <m:t>Μ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𝛼</m:t>
                            </m:r>
                          </m:sub>
                        </m:sSub>
                        <m:sSub>
                          <m:sSubPr>
                            <m:ctrlPr>
                              <a:rPr lang="en-US" sz="11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𝑝</m:t>
                            </m:r>
                          </m:e>
                          <m:sub>
                            <m:r>
                              <a:rPr lang="en-US" sz="1100" b="0" i="1">
                                <a:latin typeface="Cambria Math" panose="02040503050406030204" pitchFamily="18" charset="0"/>
                              </a:rPr>
                              <m:t>𝛼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el-GR" sz="1100"/>
            </a:p>
          </xdr:txBody>
        </xdr:sp>
      </mc:Choice>
      <mc:Fallback xmlns="">
        <xdr:sp macro="" textlink="">
          <xdr:nvSpPr>
            <xdr:cNvPr id="9" name="TextBox 8"/>
            <xdr:cNvSpPr txBox="1"/>
          </xdr:nvSpPr>
          <xdr:spPr>
            <a:xfrm>
              <a:off x="7715250" y="3543300"/>
              <a:ext cx="647164" cy="36804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𝜐=(𝑅 ̅𝑇)/(Μ_𝛼 𝑝_𝛼 )</a:t>
              </a:r>
              <a:endParaRPr lang="el-GR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D24" sqref="D24"/>
    </sheetView>
  </sheetViews>
  <sheetFormatPr defaultRowHeight="15" x14ac:dyDescent="0.25"/>
  <cols>
    <col min="1" max="1" width="34.5703125" bestFit="1" customWidth="1"/>
    <col min="2" max="2" width="8.5703125" bestFit="1" customWidth="1"/>
    <col min="3" max="3" width="5.140625" customWidth="1"/>
    <col min="4" max="4" width="33.42578125" bestFit="1" customWidth="1"/>
    <col min="5" max="5" width="12" bestFit="1" customWidth="1"/>
    <col min="6" max="6" width="11.42578125" customWidth="1"/>
    <col min="7" max="7" width="24.85546875" bestFit="1" customWidth="1"/>
    <col min="8" max="8" width="8.28515625" bestFit="1" customWidth="1"/>
    <col min="9" max="9" width="11.85546875" customWidth="1"/>
  </cols>
  <sheetData>
    <row r="1" spans="1:10" ht="16.5" thickBot="1" x14ac:dyDescent="0.3">
      <c r="A1" s="28" t="s">
        <v>17</v>
      </c>
      <c r="B1" s="29"/>
      <c r="C1" s="29"/>
      <c r="D1" s="29"/>
      <c r="E1" s="30"/>
      <c r="F1" s="1"/>
      <c r="G1" s="2"/>
      <c r="H1" s="1"/>
      <c r="I1" s="2"/>
    </row>
    <row r="2" spans="1:10" x14ac:dyDescent="0.25">
      <c r="A2" s="25" t="s">
        <v>16</v>
      </c>
      <c r="B2" s="23">
        <v>15</v>
      </c>
      <c r="C2" s="31"/>
      <c r="D2" s="25" t="s">
        <v>5</v>
      </c>
      <c r="E2" s="20">
        <v>1.7056</v>
      </c>
      <c r="F2" s="1"/>
      <c r="G2" s="2"/>
    </row>
    <row r="3" spans="1:10" x14ac:dyDescent="0.25">
      <c r="A3" s="5" t="s">
        <v>1</v>
      </c>
      <c r="B3" s="4">
        <v>50</v>
      </c>
      <c r="C3" s="26"/>
      <c r="D3" s="5" t="s">
        <v>6</v>
      </c>
      <c r="E3" s="4">
        <f>B3/100*E2</f>
        <v>0.8528</v>
      </c>
      <c r="F3" s="1"/>
      <c r="G3" s="2"/>
      <c r="I3" s="1"/>
      <c r="J3" s="1"/>
    </row>
    <row r="4" spans="1:10" x14ac:dyDescent="0.25">
      <c r="A4" s="5" t="s">
        <v>2</v>
      </c>
      <c r="B4" s="4">
        <v>101.325</v>
      </c>
      <c r="C4" s="26"/>
      <c r="D4" s="5" t="s">
        <v>10</v>
      </c>
      <c r="E4" s="4">
        <f>B4-E3</f>
        <v>100.4722</v>
      </c>
      <c r="F4" s="1"/>
      <c r="G4" s="2"/>
      <c r="I4" s="1"/>
      <c r="J4" s="1"/>
    </row>
    <row r="5" spans="1:10" x14ac:dyDescent="0.25">
      <c r="A5" s="8"/>
      <c r="B5" s="8"/>
      <c r="C5" s="26"/>
      <c r="D5" s="5" t="s">
        <v>7</v>
      </c>
      <c r="E5" s="11">
        <f>0.622*(E3/(B4-E3))</f>
        <v>5.2794862658526436E-3</v>
      </c>
      <c r="F5" s="1"/>
      <c r="G5" s="2"/>
      <c r="H5" s="1"/>
      <c r="I5" s="1"/>
      <c r="J5" s="1"/>
    </row>
    <row r="6" spans="1:10" x14ac:dyDescent="0.25">
      <c r="A6" s="8"/>
      <c r="B6" s="8"/>
      <c r="C6" s="26"/>
      <c r="D6" s="5" t="s">
        <v>3</v>
      </c>
      <c r="E6" s="4">
        <f>1*B2</f>
        <v>15</v>
      </c>
      <c r="F6" s="1"/>
      <c r="G6" s="2"/>
      <c r="H6" s="1"/>
      <c r="I6" s="1"/>
      <c r="J6" s="1"/>
    </row>
    <row r="7" spans="1:10" x14ac:dyDescent="0.25">
      <c r="A7" s="5" t="s">
        <v>13</v>
      </c>
      <c r="B7" s="4">
        <v>0.01</v>
      </c>
      <c r="C7" s="26"/>
      <c r="D7" s="5" t="s">
        <v>4</v>
      </c>
      <c r="E7" s="4">
        <f>1.82*B2+2500.5</f>
        <v>2527.8000000000002</v>
      </c>
      <c r="F7" s="1"/>
      <c r="G7" s="2"/>
      <c r="H7" s="1"/>
      <c r="I7" s="1"/>
      <c r="J7" s="1"/>
    </row>
    <row r="8" spans="1:10" x14ac:dyDescent="0.25">
      <c r="A8" s="5" t="s">
        <v>12</v>
      </c>
      <c r="B8" s="6">
        <f>B7/E9</f>
        <v>1.215603380676503E-2</v>
      </c>
      <c r="C8" s="26"/>
      <c r="D8" s="5" t="s">
        <v>8</v>
      </c>
      <c r="E8" s="7">
        <f>E6+E5*E7</f>
        <v>28.345485382822314</v>
      </c>
      <c r="F8" s="1"/>
      <c r="G8" s="2"/>
      <c r="H8" s="1"/>
      <c r="I8" s="1"/>
      <c r="J8" s="1"/>
    </row>
    <row r="9" spans="1:10" ht="15.75" thickBot="1" x14ac:dyDescent="0.3">
      <c r="A9" s="14"/>
      <c r="B9" s="14"/>
      <c r="C9" s="32"/>
      <c r="D9" s="15" t="s">
        <v>9</v>
      </c>
      <c r="E9" s="12">
        <f>8.314*(B2+273)/(28.97*(B4-E3))</f>
        <v>0.8226367381797538</v>
      </c>
      <c r="F9" s="1"/>
      <c r="G9" s="2"/>
      <c r="H9" s="1"/>
      <c r="I9" s="1"/>
      <c r="J9" s="1"/>
    </row>
    <row r="10" spans="1:10" ht="16.5" thickBot="1" x14ac:dyDescent="0.3">
      <c r="A10" s="28" t="s">
        <v>19</v>
      </c>
      <c r="B10" s="29"/>
      <c r="C10" s="29"/>
      <c r="D10" s="29"/>
      <c r="E10" s="30"/>
      <c r="F10" s="1"/>
      <c r="G10" s="2"/>
      <c r="H10" s="1"/>
      <c r="I10" s="1"/>
      <c r="J10" s="1"/>
    </row>
    <row r="11" spans="1:10" x14ac:dyDescent="0.25">
      <c r="A11" s="25" t="s">
        <v>16</v>
      </c>
      <c r="B11" s="23">
        <v>37</v>
      </c>
      <c r="C11" s="31"/>
      <c r="D11" s="25" t="s">
        <v>5</v>
      </c>
      <c r="E11" s="20">
        <v>6.3285799999999997</v>
      </c>
      <c r="F11" s="1"/>
      <c r="G11" s="2"/>
      <c r="H11" s="1"/>
      <c r="I11" s="1"/>
      <c r="J11" s="1"/>
    </row>
    <row r="12" spans="1:10" x14ac:dyDescent="0.25">
      <c r="A12" s="5" t="s">
        <v>1</v>
      </c>
      <c r="B12" s="7">
        <f>E12/E11*100</f>
        <v>13.475376782785398</v>
      </c>
      <c r="C12" s="26"/>
      <c r="D12" s="5" t="s">
        <v>6</v>
      </c>
      <c r="E12" s="9">
        <f>(E14*B13)/(0.622+E14)</f>
        <v>0.8528</v>
      </c>
      <c r="F12" s="1"/>
      <c r="G12" s="2"/>
      <c r="H12" s="1"/>
      <c r="I12" s="1"/>
      <c r="J12" s="1"/>
    </row>
    <row r="13" spans="1:10" x14ac:dyDescent="0.25">
      <c r="A13" s="5" t="s">
        <v>2</v>
      </c>
      <c r="B13" s="7">
        <f>B4</f>
        <v>101.325</v>
      </c>
      <c r="C13" s="26"/>
      <c r="D13" s="5" t="s">
        <v>10</v>
      </c>
      <c r="E13" s="4">
        <f>B13-E12</f>
        <v>100.4722</v>
      </c>
      <c r="F13" s="1"/>
      <c r="G13" s="2"/>
      <c r="I13" s="1"/>
      <c r="J13" s="1"/>
    </row>
    <row r="14" spans="1:10" x14ac:dyDescent="0.25">
      <c r="A14" s="4"/>
      <c r="B14" s="4"/>
      <c r="C14" s="26"/>
      <c r="D14" s="5" t="s">
        <v>7</v>
      </c>
      <c r="E14" s="11">
        <f>E5</f>
        <v>5.2794862658526436E-3</v>
      </c>
      <c r="F14" s="1"/>
      <c r="G14" s="2"/>
      <c r="H14" s="1"/>
      <c r="I14" s="1"/>
      <c r="J14" s="1"/>
    </row>
    <row r="15" spans="1:10" x14ac:dyDescent="0.25">
      <c r="A15" s="8"/>
      <c r="B15" s="4"/>
      <c r="C15" s="26"/>
      <c r="D15" s="5" t="s">
        <v>3</v>
      </c>
      <c r="E15" s="4">
        <f>1*B11</f>
        <v>37</v>
      </c>
      <c r="F15" s="1"/>
      <c r="G15" s="2"/>
      <c r="H15" s="1"/>
      <c r="I15" s="1"/>
      <c r="J15" s="1"/>
    </row>
    <row r="16" spans="1:10" x14ac:dyDescent="0.25">
      <c r="A16" s="8"/>
      <c r="B16" s="4"/>
      <c r="C16" s="26"/>
      <c r="D16" s="5" t="s">
        <v>4</v>
      </c>
      <c r="E16" s="4">
        <f>1.82*B11+2500.5</f>
        <v>2567.84</v>
      </c>
      <c r="F16" s="1"/>
      <c r="G16" s="2"/>
      <c r="H16" s="1"/>
      <c r="I16" s="1"/>
      <c r="J16" s="1"/>
    </row>
    <row r="17" spans="1:10" x14ac:dyDescent="0.25">
      <c r="A17" s="8"/>
      <c r="B17" s="4"/>
      <c r="C17" s="26"/>
      <c r="D17" s="5" t="s">
        <v>8</v>
      </c>
      <c r="E17" s="7">
        <f>E15+E14*E16</f>
        <v>50.556876012907054</v>
      </c>
      <c r="F17" s="1"/>
      <c r="G17" s="2"/>
      <c r="H17" s="1"/>
      <c r="I17" s="1"/>
      <c r="J17" s="1"/>
    </row>
    <row r="18" spans="1:10" ht="15.75" thickBot="1" x14ac:dyDescent="0.3">
      <c r="A18" s="16" t="s">
        <v>14</v>
      </c>
      <c r="B18" s="17">
        <f>B8*(E17-E8)*1000</f>
        <v>270.00241539457409</v>
      </c>
      <c r="C18" s="32"/>
      <c r="D18" s="15" t="s">
        <v>9</v>
      </c>
      <c r="E18" s="12">
        <f>8.314*(B11+273)/(28.97*(B13-E12))</f>
        <v>0.88547704456848519</v>
      </c>
      <c r="F18" s="1"/>
      <c r="G18" s="2"/>
      <c r="H18" s="1"/>
      <c r="I18" s="1"/>
      <c r="J18" s="1"/>
    </row>
    <row r="19" spans="1:10" ht="16.5" thickBot="1" x14ac:dyDescent="0.3">
      <c r="A19" s="28" t="s">
        <v>18</v>
      </c>
      <c r="B19" s="29"/>
      <c r="C19" s="29"/>
      <c r="D19" s="29"/>
      <c r="E19" s="30"/>
      <c r="F19" s="1"/>
      <c r="G19" s="2"/>
      <c r="H19" s="1"/>
      <c r="I19" s="1"/>
      <c r="J19" s="1"/>
    </row>
    <row r="20" spans="1:10" x14ac:dyDescent="0.25">
      <c r="A20" s="10" t="s">
        <v>0</v>
      </c>
      <c r="B20" s="13">
        <v>37</v>
      </c>
      <c r="C20" s="26"/>
      <c r="D20" s="25" t="s">
        <v>7</v>
      </c>
      <c r="E20" s="21">
        <v>3.6749999999999998E-2</v>
      </c>
      <c r="F20" s="1"/>
      <c r="G20" s="2"/>
      <c r="H20" s="1"/>
      <c r="I20" s="1"/>
      <c r="J20" s="1"/>
    </row>
    <row r="21" spans="1:10" x14ac:dyDescent="0.25">
      <c r="A21" s="24" t="s">
        <v>1</v>
      </c>
      <c r="B21" s="22">
        <v>90</v>
      </c>
      <c r="C21" s="26"/>
      <c r="D21" s="5" t="s">
        <v>8</v>
      </c>
      <c r="E21" s="7">
        <v>131.56800000000001</v>
      </c>
      <c r="G21" s="2"/>
      <c r="I21" s="1"/>
      <c r="J21" s="1"/>
    </row>
    <row r="22" spans="1:10" x14ac:dyDescent="0.25">
      <c r="A22" s="5" t="s">
        <v>2</v>
      </c>
      <c r="B22" s="4">
        <v>101.325</v>
      </c>
      <c r="C22" s="26"/>
      <c r="D22" s="5" t="s">
        <v>11</v>
      </c>
      <c r="E22" s="4"/>
      <c r="G22" s="2"/>
      <c r="I22" s="1"/>
      <c r="J22" s="1"/>
    </row>
    <row r="23" spans="1:10" x14ac:dyDescent="0.25">
      <c r="A23" s="8"/>
      <c r="B23" s="4"/>
      <c r="C23" s="26"/>
      <c r="D23" s="5" t="s">
        <v>15</v>
      </c>
      <c r="E23" s="8">
        <f>(B8/(B24/1000))*(E21-E17)</f>
        <v>2574.1913421385029</v>
      </c>
      <c r="F23" s="1"/>
      <c r="G23" s="1"/>
      <c r="I23" s="1"/>
      <c r="J23" s="1"/>
    </row>
    <row r="24" spans="1:10" x14ac:dyDescent="0.25">
      <c r="A24" s="18" t="s">
        <v>20</v>
      </c>
      <c r="B24" s="19">
        <f>B8*(E20-E14)*1000</f>
        <v>0.3825566288685584</v>
      </c>
      <c r="C24" s="27"/>
      <c r="D24" s="8"/>
      <c r="E24" s="5"/>
      <c r="F24" s="1"/>
      <c r="G24" s="1"/>
      <c r="H24" s="1"/>
      <c r="I24" s="1"/>
      <c r="J24" s="1"/>
    </row>
    <row r="28" spans="1:10" x14ac:dyDescent="0.25">
      <c r="D28" s="3"/>
      <c r="E28" s="1"/>
    </row>
  </sheetData>
  <mergeCells count="6">
    <mergeCell ref="C20:C24"/>
    <mergeCell ref="A1:E1"/>
    <mergeCell ref="A10:E10"/>
    <mergeCell ref="A19:E19"/>
    <mergeCell ref="C2:C9"/>
    <mergeCell ref="C11:C18"/>
  </mergeCells>
  <pageMargins left="0.7" right="0.7" top="0.75" bottom="0.75" header="0.3" footer="0.3"/>
  <pageSetup orientation="portrait" horizontalDpi="200" verticalDpi="200" copies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2015-02-03T22:44:36Z</dcterms:modified>
</cp:coreProperties>
</file>